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p.felles.dep.no/sites/tr3oni/Dokumenter/"/>
    </mc:Choice>
  </mc:AlternateContent>
  <bookViews>
    <workbookView xWindow="0" yWindow="0" windowWidth="14385" windowHeight="97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H24" i="1" l="1"/>
  <c r="I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M25" i="1" l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24" i="1"/>
  <c r="D24" i="1"/>
  <c r="D25" i="1"/>
  <c r="D26" i="1"/>
  <c r="D27" i="1"/>
  <c r="F27" i="1" s="1"/>
  <c r="D28" i="1"/>
  <c r="D29" i="1"/>
  <c r="D30" i="1"/>
  <c r="D31" i="1"/>
  <c r="F31" i="1" s="1"/>
  <c r="D32" i="1"/>
  <c r="F32" i="1" s="1"/>
  <c r="D33" i="1"/>
  <c r="D34" i="1"/>
  <c r="D35" i="1"/>
  <c r="F35" i="1" s="1"/>
  <c r="D36" i="1"/>
  <c r="F36" i="1" s="1"/>
  <c r="D37" i="1"/>
  <c r="D38" i="1"/>
  <c r="D39" i="1"/>
  <c r="F39" i="1" s="1"/>
  <c r="D40" i="1"/>
  <c r="D41" i="1"/>
  <c r="D42" i="1"/>
  <c r="D43" i="1"/>
  <c r="F43" i="1" s="1"/>
  <c r="D44" i="1"/>
  <c r="D45" i="1"/>
  <c r="D46" i="1"/>
  <c r="D47" i="1"/>
  <c r="F47" i="1" s="1"/>
  <c r="D48" i="1"/>
  <c r="F48" i="1" s="1"/>
  <c r="D49" i="1"/>
  <c r="F26" i="1"/>
  <c r="F28" i="1"/>
  <c r="F29" i="1"/>
  <c r="F30" i="1"/>
  <c r="F34" i="1"/>
  <c r="F38" i="1"/>
  <c r="F40" i="1"/>
  <c r="F42" i="1"/>
  <c r="F44" i="1"/>
  <c r="F45" i="1"/>
  <c r="F46" i="1"/>
  <c r="F24" i="1"/>
  <c r="F37" i="1" l="1"/>
  <c r="F49" i="1"/>
  <c r="F33" i="1"/>
  <c r="F41" i="1"/>
  <c r="F25" i="1"/>
</calcChain>
</file>

<file path=xl/sharedStrings.xml><?xml version="1.0" encoding="utf-8"?>
<sst xmlns="http://schemas.openxmlformats.org/spreadsheetml/2006/main" count="47" uniqueCount="35">
  <si>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</si>
  <si>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</si>
  <si>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</si>
  <si>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</si>
  <si>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</si>
  <si>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</si>
  <si>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</si>
  <si>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</si>
  <si>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</si>
  <si>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</si>
  <si>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 xml:space="preserve"> 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</si>
  <si>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</si>
  <si>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</si>
  <si>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</si>
  <si>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</si>
  <si>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</si>
  <si>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</si>
  <si>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</si>
  <si>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BNP, Fastlands-Norge</t>
  </si>
  <si>
    <t>Energiintensitet i Fastlands-Norge</t>
  </si>
  <si>
    <t>Befolkning</t>
  </si>
  <si>
    <t>Energiintensitet</t>
  </si>
  <si>
    <t>Prosentvis endring siden 1990</t>
  </si>
  <si>
    <t>Utvikling i energiintensiteten i fastlandsøkonomien, målt i prosentvis endring siden 1990.</t>
  </si>
  <si>
    <t>SSB</t>
  </si>
  <si>
    <t>Statistics Norway</t>
  </si>
  <si>
    <t>Percentage change since 1990</t>
  </si>
  <si>
    <t>Energy intensity</t>
  </si>
  <si>
    <t>Energy intensity in the Norwegian mainland economy, shown as percentage change since 1990</t>
  </si>
  <si>
    <t>Sluttbruk av energi (Netto innenlands energibruk)</t>
  </si>
  <si>
    <t>Final energy consumption</t>
  </si>
  <si>
    <t>GDP, mainland economy</t>
  </si>
  <si>
    <t>Population</t>
  </si>
  <si>
    <t>Per capita energy use</t>
  </si>
  <si>
    <t>Energibruk per innbygger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</si>
</sst>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000"/>
    <numFmt numFmtId="165" formatCode="_ * #,##0_ ;_ * \-#,##0_ ;_ * &quot;-&quot;??_ ;_ @_ "/>
    <numFmt numFmtId="166" formatCode="_ * #,##0.000_ ;_ * \-#,##0.000_ ;_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</borders>
  <cellStyleXfs count="4">
    <xf numFmtId="0" fontId="0" fillId="0" borderId="0"/>
    <xf numFmtId="0" fontId="9" fillId="0" borderId="0" applyNumberFormat="0" applyBorder="0" applyAlignment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6" xfId="0" applyFont="1" applyFill="1" applyBorder="1"/>
    <xf numFmtId="0" fontId="4" fillId="2" borderId="9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2" xfId="0" applyFont="1" applyFill="1" applyBorder="1"/>
    <xf numFmtId="0" fontId="5" fillId="0" borderId="0" xfId="0" applyFont="1" applyBorder="1"/>
    <xf numFmtId="0" fontId="4" fillId="2" borderId="14" xfId="0" applyFont="1" applyFill="1" applyBorder="1"/>
    <xf numFmtId="0" fontId="2" fillId="2" borderId="14" xfId="0" applyFont="1" applyFill="1" applyBorder="1"/>
    <xf numFmtId="0" fontId="2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0" fillId="0" borderId="0" xfId="0" applyFont="1" applyFill="1"/>
    <xf numFmtId="0" fontId="3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4" fillId="2" borderId="25" xfId="0" applyFont="1" applyFill="1" applyBorder="1"/>
    <xf numFmtId="0" fontId="4" fillId="0" borderId="26" xfId="0" applyFont="1" applyBorder="1"/>
    <xf numFmtId="0" fontId="4" fillId="0" borderId="29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0" xfId="0" applyNumberFormat="1" applyFont="1" applyAlignment="1" applyProtection="1">
      <alignment horizontal="left"/>
      <protection locked="0"/>
    </xf>
    <xf numFmtId="1" fontId="0" fillId="0" borderId="0" xfId="0" applyNumberFormat="1"/>
    <xf numFmtId="165" fontId="9" fillId="0" borderId="0" xfId="2" applyNumberFormat="1" applyFont="1" applyFill="1" applyProtection="1"/>
    <xf numFmtId="164" fontId="9" fillId="0" borderId="0" xfId="1" applyNumberFormat="1" applyFill="1" applyProtection="1"/>
    <xf numFmtId="9" fontId="0" fillId="0" borderId="0" xfId="3" applyFont="1"/>
    <xf numFmtId="165" fontId="0" fillId="0" borderId="0" xfId="2" applyNumberFormat="1" applyFont="1" applyFill="1" applyProtection="1"/>
    <xf numFmtId="166" fontId="0" fillId="0" borderId="0" xfId="0" applyNumberFormat="1"/>
    <xf numFmtId="0" fontId="11" fillId="0" borderId="27" xfId="1" applyFont="1" applyFill="1" applyBorder="1" applyProtection="1"/>
    <xf numFmtId="0" fontId="11" fillId="0" borderId="28" xfId="1" applyFont="1" applyFill="1" applyBorder="1" applyProtection="1"/>
    <xf numFmtId="0" fontId="0" fillId="0" borderId="13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2" fillId="0" borderId="7" xfId="0" applyFont="1" applyBorder="1"/>
    <xf numFmtId="0" fontId="2" fillId="0" borderId="8" xfId="0" applyFont="1" applyBorder="1"/>
    <xf numFmtId="0" fontId="5" fillId="0" borderId="10" xfId="0" applyFont="1" applyBorder="1"/>
    <xf numFmtId="0" fontId="5" fillId="0" borderId="11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0" xfId="0" applyFont="1" applyBorder="1"/>
    <xf numFmtId="0" fontId="7" fillId="0" borderId="11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0" fillId="0" borderId="7" xfId="0" applyBorder="1"/>
  </cellXfs>
  <cellStyles count="4">
    <cellStyle name="Komma" xfId="2" builtinId="3"/>
    <cellStyle name="Normal" xfId="0" builtinId="0"/>
    <cellStyle name="Normal 3 6" xfId="1"/>
    <cellStyle name="Pros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Sheet1!$J$22</c:f>
              <c:strCache>
                <c:ptCount val="1"/>
                <c:pt idx="0">
                  <c:v>Energiintensitet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Sheet1!$J$24:$J$49</c:f>
              <c:numCache>
                <c:formatCode>0%</c:formatCode>
                <c:ptCount val="26"/>
                <c:pt idx="0">
                  <c:v>0</c:v>
                </c:pt>
                <c:pt idx="1">
                  <c:v>-2.2628188118815951E-2</c:v>
                </c:pt>
                <c:pt idx="2">
                  <c:v>-5.1661348994324174E-2</c:v>
                </c:pt>
                <c:pt idx="3">
                  <c:v>-5.2922895936924341E-2</c:v>
                </c:pt>
                <c:pt idx="4">
                  <c:v>-6.233629709046129E-2</c:v>
                </c:pt>
                <c:pt idx="5">
                  <c:v>-7.9609001760476805E-2</c:v>
                </c:pt>
                <c:pt idx="6">
                  <c:v>-8.5162534258006684E-2</c:v>
                </c:pt>
                <c:pt idx="7">
                  <c:v>-0.12812302532256536</c:v>
                </c:pt>
                <c:pt idx="8">
                  <c:v>-0.13078287365771546</c:v>
                </c:pt>
                <c:pt idx="9">
                  <c:v>-0.14165233543489986</c:v>
                </c:pt>
                <c:pt idx="10">
                  <c:v>-0.19267516107219018</c:v>
                </c:pt>
                <c:pt idx="11">
                  <c:v>-0.19002713790338077</c:v>
                </c:pt>
                <c:pt idx="12">
                  <c:v>-0.21790333396070838</c:v>
                </c:pt>
                <c:pt idx="13">
                  <c:v>-0.23456856514192281</c:v>
                </c:pt>
                <c:pt idx="14">
                  <c:v>-0.25094895037872123</c:v>
                </c:pt>
                <c:pt idx="15">
                  <c:v>-0.28531271166780403</c:v>
                </c:pt>
                <c:pt idx="16">
                  <c:v>-0.32277000390502508</c:v>
                </c:pt>
                <c:pt idx="17">
                  <c:v>-0.34736966497780364</c:v>
                </c:pt>
                <c:pt idx="18">
                  <c:v>-0.35767032072363547</c:v>
                </c:pt>
                <c:pt idx="19">
                  <c:v>-0.3735130754797733</c:v>
                </c:pt>
                <c:pt idx="20">
                  <c:v>-0.33689060206917099</c:v>
                </c:pt>
                <c:pt idx="21">
                  <c:v>-0.37291462720745305</c:v>
                </c:pt>
                <c:pt idx="22">
                  <c:v>-0.39402585575019178</c:v>
                </c:pt>
                <c:pt idx="23">
                  <c:v>-0.40465636608899513</c:v>
                </c:pt>
                <c:pt idx="24">
                  <c:v>-0.43825942296720488</c:v>
                </c:pt>
                <c:pt idx="25">
                  <c:v>-0.43730859048020299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36-4CB7-A937-38BACB86BC94}"/>
            </c:ext>
          </c:extLst>
        </c:ser>
        <c:ser>
          <c:idx val="1"/>
          <c:order val="1"/>
          <c:tx>
            <c:strRef>
              <c:f>Sheet1!$H$22</c:f>
              <c:strCache>
                <c:ptCount val="1"/>
                <c:pt idx="0">
                  <c:v>Sluttbruk av energi (Netto innenlands energibruk)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Sheet1!$H$24:$H$49</c:f>
              <c:numCache>
                <c:formatCode>0%</c:formatCode>
                <c:ptCount val="26"/>
                <c:pt idx="0">
                  <c:v>0</c:v>
                </c:pt>
                <c:pt idx="1">
                  <c:v>-8.0147546685885862E-3</c:v>
                </c:pt>
                <c:pt idx="2">
                  <c:v>-1.2566213972478701E-2</c:v>
                </c:pt>
                <c:pt idx="3">
                  <c:v>1.3141192513999256E-2</c:v>
                </c:pt>
                <c:pt idx="4">
                  <c:v>3.9388940363790148E-2</c:v>
                </c:pt>
                <c:pt idx="5">
                  <c:v>5.4479823271610606E-2</c:v>
                </c:pt>
                <c:pt idx="6">
                  <c:v>9.0922005733574673E-2</c:v>
                </c:pt>
                <c:pt idx="7">
                  <c:v>9.3637189604018012E-2</c:v>
                </c:pt>
                <c:pt idx="8">
                  <c:v>0.13185931029124598</c:v>
                </c:pt>
                <c:pt idx="9">
                  <c:v>0.14415354862832941</c:v>
                </c:pt>
                <c:pt idx="10">
                  <c:v>0.10929446725006686</c:v>
                </c:pt>
                <c:pt idx="11">
                  <c:v>0.1338312971497313</c:v>
                </c:pt>
                <c:pt idx="12">
                  <c:v>0.11115535575272095</c:v>
                </c:pt>
                <c:pt idx="13">
                  <c:v>0.10054648194770577</c:v>
                </c:pt>
                <c:pt idx="14">
                  <c:v>0.13091138153964033</c:v>
                </c:pt>
                <c:pt idx="15">
                  <c:v>0.12972952452458686</c:v>
                </c:pt>
                <c:pt idx="16">
                  <c:v>0.12457628633585438</c:v>
                </c:pt>
                <c:pt idx="17">
                  <c:v>0.14499934654114344</c:v>
                </c:pt>
                <c:pt idx="18">
                  <c:v>0.14578810215033888</c:v>
                </c:pt>
                <c:pt idx="19">
                  <c:v>9.9424670936613557E-2</c:v>
                </c:pt>
                <c:pt idx="20">
                  <c:v>0.18461932146681237</c:v>
                </c:pt>
                <c:pt idx="21">
                  <c:v>0.14155165497229438</c:v>
                </c:pt>
                <c:pt idx="22">
                  <c:v>0.14472346080740595</c:v>
                </c:pt>
                <c:pt idx="23">
                  <c:v>0.15003049046281269</c:v>
                </c:pt>
                <c:pt idx="24">
                  <c:v>0.10966769777608021</c:v>
                </c:pt>
                <c:pt idx="25">
                  <c:v>0.122813741525863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36-4CB7-A937-38BACB86BC94}"/>
            </c:ext>
          </c:extLst>
        </c:ser>
        <c:ser>
          <c:idx val="2"/>
          <c:order val="2"/>
          <c:tx>
            <c:strRef>
              <c:f>Sheet1!$I$22</c:f>
              <c:strCache>
                <c:ptCount val="1"/>
                <c:pt idx="0">
                  <c:v>BNP, Fastlands-Norge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Sheet1!$I$24:$I$49</c:f>
              <c:numCache>
                <c:formatCode>0%</c:formatCode>
                <c:ptCount val="26"/>
                <c:pt idx="0">
                  <c:v>0</c:v>
                </c:pt>
                <c:pt idx="1">
                  <c:v>1.4951764796756528E-2</c:v>
                </c:pt>
                <c:pt idx="2">
                  <c:v>4.1224867277513733E-2</c:v>
                </c:pt>
                <c:pt idx="3">
                  <c:v>6.975576557336316E-2</c:v>
                </c:pt>
                <c:pt idx="4">
                  <c:v>0.10848797616736294</c:v>
                </c:pt>
                <c:pt idx="5">
                  <c:v>0.14568680624709041</c:v>
                </c:pt>
                <c:pt idx="6">
                  <c:v>0.19247631036707191</c:v>
                </c:pt>
                <c:pt idx="7">
                  <c:v>0.25434805754404421</c:v>
                </c:pt>
                <c:pt idx="8">
                  <c:v>0.30215946739818</c:v>
                </c:pt>
                <c:pt idx="9">
                  <c:v>0.3329721695090051</c:v>
                </c:pt>
                <c:pt idx="10">
                  <c:v>0.37403733139599216</c:v>
                </c:pt>
                <c:pt idx="11">
                  <c:v>0.39983862448774232</c:v>
                </c:pt>
                <c:pt idx="12">
                  <c:v>0.42073915412509622</c:v>
                </c:pt>
                <c:pt idx="13">
                  <c:v>0.43781197352021994</c:v>
                </c:pt>
                <c:pt idx="14">
                  <c:v>0.50979213247405575</c:v>
                </c:pt>
                <c:pt idx="15">
                  <c:v>0.58073264065034547</c:v>
                </c:pt>
                <c:pt idx="16">
                  <c:v>0.66055297730513329</c:v>
                </c:pt>
                <c:pt idx="17">
                  <c:v>0.75443782658708547</c:v>
                </c:pt>
                <c:pt idx="18">
                  <c:v>0.78380065427018808</c:v>
                </c:pt>
                <c:pt idx="19">
                  <c:v>0.75490441684568288</c:v>
                </c:pt>
                <c:pt idx="20">
                  <c:v>0.78646136695288371</c:v>
                </c:pt>
                <c:pt idx="21">
                  <c:v>0.82040867878757506</c:v>
                </c:pt>
                <c:pt idx="22">
                  <c:v>0.88906320784456172</c:v>
                </c:pt>
                <c:pt idx="23">
                  <c:v>0.93170872241950531</c:v>
                </c:pt>
                <c:pt idx="24">
                  <c:v>0.97540954516322298</c:v>
                </c:pt>
                <c:pt idx="25">
                  <c:v>0.99543430471788508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36-4CB7-A937-38BACB86B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363784"/>
        <c:axId val="490365424"/>
      </c:lineChart>
      <c:catAx>
        <c:axId val="49036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365424"/>
        <c:crosses val="autoZero"/>
        <c:auto val="1"/>
        <c:lblAlgn val="ctr"/>
        <c:lblOffset val="100"/>
        <c:noMultiLvlLbl val="0"/>
      </c:catAx>
      <c:valAx>
        <c:axId val="49036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36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Sheet1!$M$22</c:f>
              <c:strCache>
                <c:ptCount val="1"/>
                <c:pt idx="0">
                  <c:v>Energibruk per innbygger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Sheet1!$M$24:$M$49</c:f>
              <c:numCache>
                <c:formatCode>0%</c:formatCode>
                <c:ptCount val="26"/>
                <c:pt idx="0">
                  <c:v>0</c:v>
                </c:pt>
                <c:pt idx="1">
                  <c:v>-1.1916096931801401E-2</c:v>
                </c:pt>
                <c:pt idx="2">
                  <c:v>-2.19279988474268E-2</c:v>
                </c:pt>
                <c:pt idx="3">
                  <c:v>-2.4243784225896903E-3</c:v>
                </c:pt>
                <c:pt idx="4">
                  <c:v>1.7350789265437871E-2</c:v>
                </c:pt>
                <c:pt idx="5">
                  <c:v>2.652128285240507E-2</c:v>
                </c:pt>
                <c:pt idx="6">
                  <c:v>5.6760348832308738E-2</c:v>
                </c:pt>
                <c:pt idx="7">
                  <c:v>5.3902686473055628E-2</c:v>
                </c:pt>
                <c:pt idx="8">
                  <c:v>8.4591823780935549E-2</c:v>
                </c:pt>
                <c:pt idx="9">
                  <c:v>8.9533461562768313E-2</c:v>
                </c:pt>
                <c:pt idx="10">
                  <c:v>4.8515195617577556E-2</c:v>
                </c:pt>
                <c:pt idx="11">
                  <c:v>6.5772757793223002E-2</c:v>
                </c:pt>
                <c:pt idx="12">
                  <c:v>3.9695158055283786E-2</c:v>
                </c:pt>
                <c:pt idx="13">
                  <c:v>2.3392580524220552E-2</c:v>
                </c:pt>
                <c:pt idx="14">
                  <c:v>4.5838128851358961E-2</c:v>
                </c:pt>
                <c:pt idx="15">
                  <c:v>3.8189158331078277E-2</c:v>
                </c:pt>
                <c:pt idx="16">
                  <c:v>2.5913188775979368E-2</c:v>
                </c:pt>
                <c:pt idx="17">
                  <c:v>3.5414720841757452E-2</c:v>
                </c:pt>
                <c:pt idx="18">
                  <c:v>2.3871409290953105E-2</c:v>
                </c:pt>
                <c:pt idx="19">
                  <c:v>-3.0267182190784392E-2</c:v>
                </c:pt>
                <c:pt idx="20">
                  <c:v>3.2199587462412804E-2</c:v>
                </c:pt>
                <c:pt idx="21">
                  <c:v>-1.7881904579147401E-2</c:v>
                </c:pt>
                <c:pt idx="22">
                  <c:v>-2.8103982350281442E-2</c:v>
                </c:pt>
                <c:pt idx="23">
                  <c:v>-3.6240856087625506E-2</c:v>
                </c:pt>
                <c:pt idx="24">
                  <c:v>-8.0583167195840355E-2</c:v>
                </c:pt>
                <c:pt idx="25">
                  <c:v>-7.9910377077364703E-2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F4-4E8B-BB3C-AD5BFF1C2D4E}"/>
            </c:ext>
          </c:extLst>
        </c:ser>
        <c:ser>
          <c:idx val="1"/>
          <c:order val="1"/>
          <c:tx>
            <c:strRef>
              <c:f>Sheet1!$H$22</c:f>
              <c:strCache>
                <c:ptCount val="1"/>
                <c:pt idx="0">
                  <c:v>Sluttbruk av energi (Netto innenlands energibruk)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Sheet1!$H$24:$H$49</c:f>
              <c:numCache>
                <c:formatCode>0%</c:formatCode>
                <c:ptCount val="26"/>
                <c:pt idx="0">
                  <c:v>0</c:v>
                </c:pt>
                <c:pt idx="1">
                  <c:v>-8.0147546685885862E-3</c:v>
                </c:pt>
                <c:pt idx="2">
                  <c:v>-1.2566213972478701E-2</c:v>
                </c:pt>
                <c:pt idx="3">
                  <c:v>1.3141192513999256E-2</c:v>
                </c:pt>
                <c:pt idx="4">
                  <c:v>3.9388940363790148E-2</c:v>
                </c:pt>
                <c:pt idx="5">
                  <c:v>5.4479823271610606E-2</c:v>
                </c:pt>
                <c:pt idx="6">
                  <c:v>9.0922005733574673E-2</c:v>
                </c:pt>
                <c:pt idx="7">
                  <c:v>9.3637189604018012E-2</c:v>
                </c:pt>
                <c:pt idx="8">
                  <c:v>0.13185931029124598</c:v>
                </c:pt>
                <c:pt idx="9">
                  <c:v>0.14415354862832941</c:v>
                </c:pt>
                <c:pt idx="10">
                  <c:v>0.10929446725006686</c:v>
                </c:pt>
                <c:pt idx="11">
                  <c:v>0.1338312971497313</c:v>
                </c:pt>
                <c:pt idx="12">
                  <c:v>0.11115535575272095</c:v>
                </c:pt>
                <c:pt idx="13">
                  <c:v>0.10054648194770577</c:v>
                </c:pt>
                <c:pt idx="14">
                  <c:v>0.13091138153964033</c:v>
                </c:pt>
                <c:pt idx="15">
                  <c:v>0.12972952452458686</c:v>
                </c:pt>
                <c:pt idx="16">
                  <c:v>0.12457628633585438</c:v>
                </c:pt>
                <c:pt idx="17">
                  <c:v>0.14499934654114344</c:v>
                </c:pt>
                <c:pt idx="18">
                  <c:v>0.14578810215033888</c:v>
                </c:pt>
                <c:pt idx="19">
                  <c:v>9.9424670936613557E-2</c:v>
                </c:pt>
                <c:pt idx="20">
                  <c:v>0.18461932146681237</c:v>
                </c:pt>
                <c:pt idx="21">
                  <c:v>0.14155165497229438</c:v>
                </c:pt>
                <c:pt idx="22">
                  <c:v>0.14472346080740595</c:v>
                </c:pt>
                <c:pt idx="23">
                  <c:v>0.15003049046281269</c:v>
                </c:pt>
                <c:pt idx="24">
                  <c:v>0.10966769777608021</c:v>
                </c:pt>
                <c:pt idx="25">
                  <c:v>0.122813741525863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F4-4E8B-BB3C-AD5BFF1C2D4E}"/>
            </c:ext>
          </c:extLst>
        </c:ser>
        <c:ser>
          <c:idx val="2"/>
          <c:order val="2"/>
          <c:tx>
            <c:strRef>
              <c:f>Sheet1!$K$22</c:f>
              <c:strCache>
                <c:ptCount val="1"/>
                <c:pt idx="0">
                  <c:v>Befolkning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Sheet1!$K$24:$K$49</c:f>
              <c:numCache>
                <c:formatCode>0%</c:formatCode>
                <c:ptCount val="26"/>
                <c:pt idx="0">
                  <c:v>0</c:v>
                </c:pt>
                <c:pt idx="1">
                  <c:v>3.948391681210639E-3</c:v>
                </c:pt>
                <c:pt idx="2">
                  <c:v>9.5716724984620249E-3</c:v>
                </c:pt>
                <c:pt idx="3">
                  <c:v>1.5603399481611158E-2</c:v>
                </c:pt>
                <c:pt idx="4">
                  <c:v>2.1662293213793316E-2</c:v>
                </c:pt>
                <c:pt idx="5">
                  <c:v>2.7236201417584649E-2</c:v>
                </c:pt>
                <c:pt idx="6">
                  <c:v>3.2326777721186861E-2</c:v>
                </c:pt>
                <c:pt idx="7">
                  <c:v>3.7702250540736504E-2</c:v>
                </c:pt>
                <c:pt idx="8">
                  <c:v>4.3580898798899037E-2</c:v>
                </c:pt>
                <c:pt idx="9">
                  <c:v>5.0131628804880313E-2</c:v>
                </c:pt>
                <c:pt idx="10">
                  <c:v>5.7966991691226877E-2</c:v>
                </c:pt>
                <c:pt idx="11">
                  <c:v>6.385839650980496E-2</c:v>
                </c:pt>
                <c:pt idx="12">
                  <c:v>6.8731875053742897E-2</c:v>
                </c:pt>
                <c:pt idx="13">
                  <c:v>7.5390327125455681E-2</c:v>
                </c:pt>
                <c:pt idx="14">
                  <c:v>8.1344569815710255E-2</c:v>
                </c:pt>
                <c:pt idx="15">
                  <c:v>8.8173109359630075E-2</c:v>
                </c:pt>
                <c:pt idx="16">
                  <c:v>9.6171000274974716E-2</c:v>
                </c:pt>
                <c:pt idx="17">
                  <c:v>0.10583645711575107</c:v>
                </c:pt>
                <c:pt idx="18">
                  <c:v>0.11907422333807993</c:v>
                </c:pt>
                <c:pt idx="19">
                  <c:v>0.13373977939654846</c:v>
                </c:pt>
                <c:pt idx="20">
                  <c:v>0.14766498248571502</c:v>
                </c:pt>
                <c:pt idx="21">
                  <c:v>0.16233644435919081</c:v>
                </c:pt>
                <c:pt idx="22">
                  <c:v>0.17782503479706202</c:v>
                </c:pt>
                <c:pt idx="23">
                  <c:v>0.19327582801888732</c:v>
                </c:pt>
                <c:pt idx="24">
                  <c:v>0.20692558389611815</c:v>
                </c:pt>
                <c:pt idx="25">
                  <c:v>0.22033083903205108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F4-4E8B-BB3C-AD5BFF1C2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363784"/>
        <c:axId val="490365424"/>
      </c:lineChart>
      <c:catAx>
        <c:axId val="49036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365424"/>
        <c:crosses val="autoZero"/>
        <c:auto val="1"/>
        <c:lblAlgn val="ctr"/>
        <c:lblOffset val="100"/>
        <c:noMultiLvlLbl val="0"/>
      </c:catAx>
      <c:valAx>
        <c:axId val="49036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36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23</xdr:row>
      <xdr:rowOff>47625</xdr:rowOff>
    </xdr:from>
    <xdr:to>
      <xdr:col>19</xdr:col>
      <xdr:colOff>123825</xdr:colOff>
      <xdr:row>37</xdr:row>
      <xdr:rowOff>123825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180975</xdr:colOff>
      <xdr:row>37</xdr:row>
      <xdr:rowOff>161925</xdr:rowOff>
    </xdr:from>
    <xdr:to>
      <xdr:col>19</xdr:col>
      <xdr:colOff>180975</xdr:colOff>
      <xdr:row>52</xdr:row>
      <xdr:rowOff>47625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topLeftCell="J13" workbookViewId="0">
      <selection activeCell="L23" sqref="L23"/>
    </sheetView>
  </sheetViews>
  <sheetFormatPr baseColWidth="10" defaultRowHeight="15" x14ac:dyDescent="0.25"/>
  <cols>
    <col min="1" max="1" width="4.140625" customWidth="1"/>
    <col min="2" max="2" width="28.140625" customWidth="1"/>
    <col min="3" max="3" width="14.85546875" customWidth="1"/>
    <col min="4" max="4" width="15.7109375" customWidth="1"/>
    <col min="6" max="6" width="11.42578125" customWidth="1"/>
  </cols>
  <sheetData>
    <row r="1" spans="1:15" s="1" customFormat="1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1" customFormat="1" ht="15.75" thickBot="1" x14ac:dyDescent="0.3">
      <c r="A2" s="2"/>
      <c r="B2" s="3" t="s">
        <v>0</v>
      </c>
      <c r="C2" s="4"/>
      <c r="D2" s="5" t="s">
        <v>1</v>
      </c>
      <c r="E2" s="40"/>
      <c r="F2" s="41"/>
      <c r="G2" s="41"/>
      <c r="H2" s="41"/>
      <c r="I2" s="41"/>
      <c r="J2" s="41"/>
      <c r="K2" s="41"/>
      <c r="L2" s="41"/>
      <c r="M2" s="41"/>
      <c r="N2" s="42"/>
    </row>
    <row r="3" spans="1:15" s="1" customFormat="1" ht="15.75" thickBot="1" x14ac:dyDescent="0.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s="1" customFormat="1" x14ac:dyDescent="0.25">
      <c r="A4" s="2"/>
      <c r="B4" s="8" t="s">
        <v>2</v>
      </c>
      <c r="C4" s="43" t="s">
        <v>21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</row>
    <row r="5" spans="1:15" s="1" customFormat="1" ht="15.75" thickBot="1" x14ac:dyDescent="0.3">
      <c r="A5" s="2"/>
      <c r="B5" s="9" t="s">
        <v>3</v>
      </c>
      <c r="C5" s="45" t="s">
        <v>27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6"/>
    </row>
    <row r="6" spans="1:15" s="1" customFormat="1" ht="15.75" thickBot="1" x14ac:dyDescent="0.3">
      <c r="B6" s="10"/>
      <c r="D6" s="11"/>
      <c r="F6" s="12"/>
    </row>
    <row r="7" spans="1:15" s="1" customFormat="1" ht="15.75" thickBot="1" x14ac:dyDescent="0.3">
      <c r="B7" s="13" t="s">
        <v>4</v>
      </c>
      <c r="C7" s="2"/>
      <c r="D7" s="2"/>
      <c r="E7" s="14"/>
      <c r="F7" s="2"/>
      <c r="G7" s="12"/>
    </row>
    <row r="8" spans="1:15" s="1" customFormat="1" x14ac:dyDescent="0.25">
      <c r="B8" s="8" t="s">
        <v>5</v>
      </c>
      <c r="C8" s="37"/>
      <c r="D8" s="38"/>
      <c r="E8" s="38"/>
      <c r="F8" s="39"/>
      <c r="G8" s="12"/>
    </row>
    <row r="9" spans="1:15" s="1" customFormat="1" ht="15.75" thickBot="1" x14ac:dyDescent="0.3">
      <c r="B9" s="15" t="s">
        <v>6</v>
      </c>
      <c r="C9" s="47"/>
      <c r="D9" s="48"/>
      <c r="E9" s="48"/>
      <c r="F9" s="49"/>
    </row>
    <row r="10" spans="1:15" s="1" customFormat="1" x14ac:dyDescent="0.25">
      <c r="B10" s="16" t="s">
        <v>7</v>
      </c>
      <c r="C10" s="37" t="s">
        <v>22</v>
      </c>
      <c r="D10" s="38"/>
      <c r="E10" s="38"/>
      <c r="F10" s="39"/>
      <c r="G10" s="12"/>
    </row>
    <row r="11" spans="1:15" s="1" customFormat="1" x14ac:dyDescent="0.25">
      <c r="B11" s="15" t="s">
        <v>8</v>
      </c>
      <c r="C11" s="52" t="s">
        <v>26</v>
      </c>
      <c r="D11" s="53"/>
      <c r="E11" s="53"/>
      <c r="F11" s="54"/>
      <c r="G11" s="12"/>
    </row>
    <row r="12" spans="1:15" s="1" customFormat="1" x14ac:dyDescent="0.25">
      <c r="B12" s="16" t="s">
        <v>9</v>
      </c>
      <c r="C12" s="55" t="s">
        <v>10</v>
      </c>
      <c r="D12" s="56"/>
      <c r="E12" s="56"/>
      <c r="F12" s="57"/>
      <c r="G12" s="12"/>
    </row>
    <row r="13" spans="1:15" s="1" customFormat="1" ht="15.75" thickBot="1" x14ac:dyDescent="0.3">
      <c r="B13" s="9" t="s">
        <v>11</v>
      </c>
      <c r="C13" s="58" t="s">
        <v>10</v>
      </c>
      <c r="D13" s="59"/>
      <c r="E13" s="59"/>
      <c r="F13" s="60"/>
      <c r="G13" s="12"/>
    </row>
    <row r="14" spans="1:15" s="1" customFormat="1" ht="15.75" thickBot="1" x14ac:dyDescent="0.3">
      <c r="B14" s="10"/>
      <c r="D14" s="11"/>
      <c r="F14" s="12"/>
    </row>
    <row r="15" spans="1:15" s="1" customFormat="1" x14ac:dyDescent="0.25">
      <c r="B15" s="8" t="s">
        <v>12</v>
      </c>
      <c r="C15" s="61" t="s">
        <v>24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</row>
    <row r="16" spans="1:15" s="1" customFormat="1" ht="15.75" thickBot="1" x14ac:dyDescent="0.3">
      <c r="B16" s="9" t="s">
        <v>13</v>
      </c>
      <c r="C16" s="50" t="s">
        <v>25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</row>
    <row r="17" spans="2:14" s="1" customFormat="1" ht="15.75" thickBot="1" x14ac:dyDescent="0.3"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s="1" customFormat="1" x14ac:dyDescent="0.25">
      <c r="B18" s="17" t="s">
        <v>14</v>
      </c>
      <c r="C18" s="38" t="s">
        <v>23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</row>
    <row r="19" spans="2:14" s="1" customFormat="1" ht="15.75" thickBot="1" x14ac:dyDescent="0.3">
      <c r="B19" s="18" t="s">
        <v>15</v>
      </c>
      <c r="C19" s="50" t="s">
        <v>28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</row>
    <row r="20" spans="2:14" s="1" customFormat="1" x14ac:dyDescent="0.25">
      <c r="B20" s="10"/>
      <c r="C20" s="2"/>
      <c r="E20" s="11"/>
      <c r="G20" s="12"/>
    </row>
    <row r="21" spans="2:14" s="1" customFormat="1" ht="15.75" thickBot="1" x14ac:dyDescent="0.3">
      <c r="B21" s="19"/>
      <c r="E21" s="2"/>
      <c r="F21" s="2"/>
      <c r="G21" s="2"/>
    </row>
    <row r="22" spans="2:14" s="1" customFormat="1" ht="75" x14ac:dyDescent="0.25">
      <c r="B22" s="8" t="s">
        <v>16</v>
      </c>
      <c r="C22" s="20"/>
      <c r="D22" s="21" t="s">
        <v>29</v>
      </c>
      <c r="E22" s="22" t="s">
        <v>18</v>
      </c>
      <c r="F22" s="21" t="s">
        <v>19</v>
      </c>
      <c r="G22" s="22" t="s">
        <v>20</v>
      </c>
      <c r="H22" s="21" t="s">
        <v>29</v>
      </c>
      <c r="I22" s="22" t="s">
        <v>18</v>
      </c>
      <c r="J22" s="22" t="s">
        <v>21</v>
      </c>
      <c r="K22" s="22" t="s">
        <v>20</v>
      </c>
      <c r="L22" s="22" t="s">
        <v>34</v>
      </c>
      <c r="M22" s="22" t="s">
        <v>34</v>
      </c>
      <c r="N22" s="23"/>
    </row>
    <row r="23" spans="2:14" s="1" customFormat="1" ht="30.75" thickBot="1" x14ac:dyDescent="0.3">
      <c r="B23" s="24"/>
      <c r="C23" s="25" t="s">
        <v>17</v>
      </c>
      <c r="D23" s="35" t="s">
        <v>30</v>
      </c>
      <c r="E23" s="36" t="s">
        <v>31</v>
      </c>
      <c r="F23" s="26" t="s">
        <v>27</v>
      </c>
      <c r="G23" s="26" t="s">
        <v>32</v>
      </c>
      <c r="H23" s="35" t="s">
        <v>30</v>
      </c>
      <c r="I23" s="36" t="s">
        <v>31</v>
      </c>
      <c r="J23" s="26" t="s">
        <v>27</v>
      </c>
      <c r="K23" s="26" t="s">
        <v>32</v>
      </c>
      <c r="L23" s="26" t="s">
        <v>33</v>
      </c>
      <c r="M23" s="26" t="s">
        <v>33</v>
      </c>
      <c r="N23" s="27"/>
    </row>
    <row r="24" spans="2:14" x14ac:dyDescent="0.25">
      <c r="B24" s="28">
        <v>1990</v>
      </c>
      <c r="D24" s="29">
        <f>189258.460366915/(1000)</f>
        <v>189.25846036691493</v>
      </c>
      <c r="E24">
        <v>958014</v>
      </c>
      <c r="F24" s="31">
        <f>D24/E24*1000</f>
        <v>0.19755291714621595</v>
      </c>
      <c r="G24" s="30">
        <v>4233116</v>
      </c>
      <c r="H24" s="32">
        <f t="shared" ref="H24:H49" si="0">(D24/$D$24)-1</f>
        <v>0</v>
      </c>
      <c r="I24" s="32">
        <f t="shared" ref="I24:I49" si="1">(E24/$E$24)-1</f>
        <v>0</v>
      </c>
      <c r="J24" s="32">
        <f>(F24/$F$24)-1</f>
        <v>0</v>
      </c>
      <c r="K24" s="32">
        <f>(G24/$G$24)-1</f>
        <v>0</v>
      </c>
      <c r="L24" s="34">
        <f>D24/G24*1000</f>
        <v>4.4709018218946739E-2</v>
      </c>
      <c r="M24" s="32">
        <f>(L24/$L$24)-1</f>
        <v>0</v>
      </c>
    </row>
    <row r="25" spans="2:14" x14ac:dyDescent="0.25">
      <c r="B25" s="28">
        <v>1991</v>
      </c>
      <c r="D25" s="29">
        <f>187741.600238119/(1000)</f>
        <v>187.7416002381193</v>
      </c>
      <c r="E25">
        <v>972338</v>
      </c>
      <c r="F25" s="31">
        <f t="shared" ref="F25:F49" si="2">D25/E25*1000</f>
        <v>0.19308265257361051</v>
      </c>
      <c r="G25" s="30">
        <v>4249830</v>
      </c>
      <c r="H25" s="32">
        <f t="shared" si="0"/>
        <v>-8.0147546685885862E-3</v>
      </c>
      <c r="I25" s="32">
        <f t="shared" si="1"/>
        <v>1.4951764796756528E-2</v>
      </c>
      <c r="J25" s="32">
        <f t="shared" ref="J25:J49" si="3">(F25/$F$24)-1</f>
        <v>-2.2628188118815951E-2</v>
      </c>
      <c r="K25" s="32">
        <f t="shared" ref="K25:K49" si="4">(G25/$G$24)-1</f>
        <v>3.948391681210639E-3</v>
      </c>
      <c r="L25" s="34">
        <f t="shared" ref="L25:L49" si="5">D25/G25*1000</f>
        <v>4.4176261224124096E-2</v>
      </c>
      <c r="M25" s="32">
        <f t="shared" ref="M25:M49" si="6">(L25/$L$24)-1</f>
        <v>-1.1916096931801401E-2</v>
      </c>
    </row>
    <row r="26" spans="2:14" x14ac:dyDescent="0.25">
      <c r="B26" s="28">
        <v>1992</v>
      </c>
      <c r="D26" s="29">
        <f>186880.198057842/(1000)</f>
        <v>186.88019805784239</v>
      </c>
      <c r="E26">
        <v>997508</v>
      </c>
      <c r="F26" s="31">
        <f t="shared" si="2"/>
        <v>0.18734706694867848</v>
      </c>
      <c r="G26" s="30">
        <v>4273634</v>
      </c>
      <c r="H26" s="32">
        <f t="shared" si="0"/>
        <v>-1.2566213972478701E-2</v>
      </c>
      <c r="I26" s="32">
        <f t="shared" si="1"/>
        <v>4.1224867277513733E-2</v>
      </c>
      <c r="J26" s="32">
        <f t="shared" si="3"/>
        <v>-5.1661348994324174E-2</v>
      </c>
      <c r="K26" s="32">
        <f t="shared" si="4"/>
        <v>9.5716724984620249E-3</v>
      </c>
      <c r="L26" s="34">
        <f t="shared" si="5"/>
        <v>4.3728638918972093E-2</v>
      </c>
      <c r="M26" s="32">
        <f t="shared" si="6"/>
        <v>-2.19279988474268E-2</v>
      </c>
    </row>
    <row r="27" spans="2:14" x14ac:dyDescent="0.25">
      <c r="B27" s="28">
        <v>1993</v>
      </c>
      <c r="D27" s="29">
        <f>191745.5422295/(1000)</f>
        <v>191.74554222949965</v>
      </c>
      <c r="E27">
        <v>1024841</v>
      </c>
      <c r="F27" s="31">
        <f t="shared" si="2"/>
        <v>0.18709784467005092</v>
      </c>
      <c r="G27" s="30">
        <v>4299167</v>
      </c>
      <c r="H27" s="32">
        <f t="shared" si="0"/>
        <v>1.3141192513999256E-2</v>
      </c>
      <c r="I27" s="32">
        <f t="shared" si="1"/>
        <v>6.975576557336316E-2</v>
      </c>
      <c r="J27" s="32">
        <f t="shared" si="3"/>
        <v>-5.2922895936924341E-2</v>
      </c>
      <c r="K27" s="32">
        <f t="shared" si="4"/>
        <v>1.5603399481611158E-2</v>
      </c>
      <c r="L27" s="34">
        <f t="shared" si="5"/>
        <v>4.4600626639881555E-2</v>
      </c>
      <c r="M27" s="32">
        <f t="shared" si="6"/>
        <v>-2.4243784225896903E-3</v>
      </c>
    </row>
    <row r="28" spans="2:14" x14ac:dyDescent="0.25">
      <c r="B28" s="28">
        <v>1994</v>
      </c>
      <c r="D28" s="29">
        <f>196713.15057565/(1000)</f>
        <v>196.71315057565008</v>
      </c>
      <c r="E28">
        <v>1061947</v>
      </c>
      <c r="F28" s="31">
        <f t="shared" si="2"/>
        <v>0.18523819981190215</v>
      </c>
      <c r="G28" s="30">
        <v>4324815</v>
      </c>
      <c r="H28" s="32">
        <f t="shared" si="0"/>
        <v>3.9388940363790148E-2</v>
      </c>
      <c r="I28" s="32">
        <f t="shared" si="1"/>
        <v>0.10848797616736294</v>
      </c>
      <c r="J28" s="32">
        <f t="shared" si="3"/>
        <v>-6.233629709046129E-2</v>
      </c>
      <c r="K28" s="32">
        <f t="shared" si="4"/>
        <v>2.1662293213793316E-2</v>
      </c>
      <c r="L28" s="34">
        <f t="shared" si="5"/>
        <v>4.548475497232831E-2</v>
      </c>
      <c r="M28" s="32">
        <f t="shared" si="6"/>
        <v>1.7350789265437871E-2</v>
      </c>
    </row>
    <row r="29" spans="2:14" x14ac:dyDescent="0.25">
      <c r="B29" s="28">
        <v>1995</v>
      </c>
      <c r="D29" s="29">
        <f>199569.227840362/(1000)</f>
        <v>199.56922784036158</v>
      </c>
      <c r="E29">
        <v>1097584</v>
      </c>
      <c r="F29" s="31">
        <f t="shared" si="2"/>
        <v>0.18182592661733551</v>
      </c>
      <c r="G29" s="30">
        <v>4348410</v>
      </c>
      <c r="H29" s="32">
        <f t="shared" si="0"/>
        <v>5.4479823271610606E-2</v>
      </c>
      <c r="I29" s="32">
        <f t="shared" si="1"/>
        <v>0.14568680624709041</v>
      </c>
      <c r="J29" s="32">
        <f t="shared" si="3"/>
        <v>-7.9609001760476805E-2</v>
      </c>
      <c r="K29" s="32">
        <f t="shared" si="4"/>
        <v>2.7236201417584649E-2</v>
      </c>
      <c r="L29" s="34">
        <f t="shared" si="5"/>
        <v>4.5894758737184758E-2</v>
      </c>
      <c r="M29" s="32">
        <f t="shared" si="6"/>
        <v>2.652128285240507E-2</v>
      </c>
    </row>
    <row r="30" spans="2:14" x14ac:dyDescent="0.25">
      <c r="B30" s="28">
        <v>1996</v>
      </c>
      <c r="D30" s="29">
        <f>206466.219185523/(1000)</f>
        <v>206.4662191855231</v>
      </c>
      <c r="E30">
        <v>1142409</v>
      </c>
      <c r="F30" s="31">
        <f t="shared" si="2"/>
        <v>0.18072881007198219</v>
      </c>
      <c r="G30" s="30">
        <v>4369959</v>
      </c>
      <c r="H30" s="32">
        <f t="shared" si="0"/>
        <v>9.0922005733574673E-2</v>
      </c>
      <c r="I30" s="32">
        <f t="shared" si="1"/>
        <v>0.19247631036707191</v>
      </c>
      <c r="J30" s="32">
        <f t="shared" si="3"/>
        <v>-8.5162534258006684E-2</v>
      </c>
      <c r="K30" s="32">
        <f t="shared" si="4"/>
        <v>3.2326777721186861E-2</v>
      </c>
      <c r="L30" s="34">
        <f t="shared" si="5"/>
        <v>4.7246717689004201E-2</v>
      </c>
      <c r="M30" s="32">
        <f t="shared" si="6"/>
        <v>5.6760348832308738E-2</v>
      </c>
    </row>
    <row r="31" spans="2:14" x14ac:dyDescent="0.25">
      <c r="B31" s="28">
        <v>1997</v>
      </c>
      <c r="D31" s="29">
        <f>206980.090704456/(1000)</f>
        <v>206.98009070445627</v>
      </c>
      <c r="E31">
        <v>1201683</v>
      </c>
      <c r="F31" s="31">
        <f t="shared" si="2"/>
        <v>0.17224183974014468</v>
      </c>
      <c r="G31" s="30">
        <v>4392714</v>
      </c>
      <c r="H31" s="32">
        <f t="shared" si="0"/>
        <v>9.3637189604018012E-2</v>
      </c>
      <c r="I31" s="32">
        <f t="shared" si="1"/>
        <v>0.25434805754404421</v>
      </c>
      <c r="J31" s="32">
        <f t="shared" si="3"/>
        <v>-0.12812302532256536</v>
      </c>
      <c r="K31" s="32">
        <f t="shared" si="4"/>
        <v>3.7702250540736504E-2</v>
      </c>
      <c r="L31" s="34">
        <f t="shared" si="5"/>
        <v>4.7118954410520754E-2</v>
      </c>
      <c r="M31" s="32">
        <f t="shared" si="6"/>
        <v>5.3902686473055628E-2</v>
      </c>
    </row>
    <row r="32" spans="2:14" x14ac:dyDescent="0.25">
      <c r="B32" s="28">
        <v>1998</v>
      </c>
      <c r="D32" s="29">
        <f>214213.950417679/(1000)</f>
        <v>214.21395041767943</v>
      </c>
      <c r="E32">
        <v>1247487</v>
      </c>
      <c r="F32" s="31">
        <f t="shared" si="2"/>
        <v>0.17171637894236927</v>
      </c>
      <c r="G32" s="30">
        <v>4417599</v>
      </c>
      <c r="H32" s="32">
        <f t="shared" si="0"/>
        <v>0.13185931029124598</v>
      </c>
      <c r="I32" s="32">
        <f t="shared" si="1"/>
        <v>0.30215946739818</v>
      </c>
      <c r="J32" s="32">
        <f t="shared" si="3"/>
        <v>-0.13078287365771546</v>
      </c>
      <c r="K32" s="32">
        <f t="shared" si="4"/>
        <v>4.3580898798899037E-2</v>
      </c>
      <c r="L32" s="34">
        <f t="shared" si="5"/>
        <v>4.8491035609542522E-2</v>
      </c>
      <c r="M32" s="32">
        <f t="shared" si="6"/>
        <v>8.4591823780935549E-2</v>
      </c>
    </row>
    <row r="33" spans="2:13" x14ac:dyDescent="0.25">
      <c r="B33" s="28">
        <v>1999</v>
      </c>
      <c r="D33" s="29">
        <f>216540.73903674/(1000)</f>
        <v>216.54073903673975</v>
      </c>
      <c r="E33">
        <v>1277006</v>
      </c>
      <c r="F33" s="31">
        <f t="shared" si="2"/>
        <v>0.16956908506047719</v>
      </c>
      <c r="G33" s="30">
        <v>4445329</v>
      </c>
      <c r="H33" s="32">
        <f t="shared" si="0"/>
        <v>0.14415354862832941</v>
      </c>
      <c r="I33" s="32">
        <f t="shared" si="1"/>
        <v>0.3329721695090051</v>
      </c>
      <c r="J33" s="32">
        <f t="shared" si="3"/>
        <v>-0.14165233543489986</v>
      </c>
      <c r="K33" s="32">
        <f t="shared" si="4"/>
        <v>5.0131628804880313E-2</v>
      </c>
      <c r="L33" s="34">
        <f t="shared" si="5"/>
        <v>4.8711971383161912E-2</v>
      </c>
      <c r="M33" s="32">
        <f t="shared" si="6"/>
        <v>8.9533461562768313E-2</v>
      </c>
    </row>
    <row r="34" spans="2:13" x14ac:dyDescent="0.25">
      <c r="B34" s="28">
        <v>2000</v>
      </c>
      <c r="D34" s="29">
        <f>209943.362965285/(1000)</f>
        <v>209.94336296528479</v>
      </c>
      <c r="E34">
        <v>1316347</v>
      </c>
      <c r="F34" s="31">
        <f t="shared" si="2"/>
        <v>0.15948937701478774</v>
      </c>
      <c r="G34" s="30">
        <v>4478497</v>
      </c>
      <c r="H34" s="32">
        <f t="shared" si="0"/>
        <v>0.10929446725006686</v>
      </c>
      <c r="I34" s="32">
        <f t="shared" si="1"/>
        <v>0.37403733139599216</v>
      </c>
      <c r="J34" s="32">
        <f t="shared" si="3"/>
        <v>-0.19267516107219018</v>
      </c>
      <c r="K34" s="32">
        <f t="shared" si="4"/>
        <v>5.7966991691226877E-2</v>
      </c>
      <c r="L34" s="34">
        <f t="shared" si="5"/>
        <v>4.6878084983708775E-2</v>
      </c>
      <c r="M34" s="32">
        <f t="shared" si="6"/>
        <v>4.8515195617577556E-2</v>
      </c>
    </row>
    <row r="35" spans="2:13" x14ac:dyDescent="0.25">
      <c r="B35" s="28">
        <v>2001</v>
      </c>
      <c r="D35" s="29">
        <f>214587.16561438/(1000)</f>
        <v>214.58716561438015</v>
      </c>
      <c r="E35">
        <v>1341065</v>
      </c>
      <c r="F35" s="31">
        <f t="shared" si="2"/>
        <v>0.16001250171645681</v>
      </c>
      <c r="G35" s="30">
        <v>4503436</v>
      </c>
      <c r="H35" s="32">
        <f t="shared" si="0"/>
        <v>0.1338312971497313</v>
      </c>
      <c r="I35" s="32">
        <f t="shared" si="1"/>
        <v>0.39983862448774232</v>
      </c>
      <c r="J35" s="32">
        <f t="shared" si="3"/>
        <v>-0.19002713790338077</v>
      </c>
      <c r="K35" s="32">
        <f t="shared" si="4"/>
        <v>6.385839650980496E-2</v>
      </c>
      <c r="L35" s="34">
        <f t="shared" si="5"/>
        <v>4.7649653645434317E-2</v>
      </c>
      <c r="M35" s="32">
        <f t="shared" si="6"/>
        <v>6.5772757793223002E-2</v>
      </c>
    </row>
    <row r="36" spans="2:13" x14ac:dyDescent="0.25">
      <c r="B36" s="28">
        <v>2002</v>
      </c>
      <c r="D36" s="29">
        <f>210295.551858212/(1000)</f>
        <v>210.29555185821161</v>
      </c>
      <c r="E36">
        <v>1361088</v>
      </c>
      <c r="F36" s="31">
        <f t="shared" si="2"/>
        <v>0.1545054778663919</v>
      </c>
      <c r="G36" s="30">
        <v>4524066</v>
      </c>
      <c r="H36" s="32">
        <f t="shared" si="0"/>
        <v>0.11115535575272095</v>
      </c>
      <c r="I36" s="32">
        <f t="shared" si="1"/>
        <v>0.42073915412509622</v>
      </c>
      <c r="J36" s="32">
        <f t="shared" si="3"/>
        <v>-0.21790333396070838</v>
      </c>
      <c r="K36" s="32">
        <f t="shared" si="4"/>
        <v>6.8731875053742897E-2</v>
      </c>
      <c r="L36" s="34">
        <f t="shared" si="5"/>
        <v>4.6483749763644389E-2</v>
      </c>
      <c r="M36" s="32">
        <f t="shared" si="6"/>
        <v>3.9695158055283786E-2</v>
      </c>
    </row>
    <row r="37" spans="2:13" x14ac:dyDescent="0.25">
      <c r="B37" s="28">
        <v>2003</v>
      </c>
      <c r="D37" s="29">
        <f>208287.732735648/(1000)</f>
        <v>208.28773273564752</v>
      </c>
      <c r="E37">
        <v>1377444</v>
      </c>
      <c r="F37" s="31">
        <f t="shared" si="2"/>
        <v>0.15121321283162692</v>
      </c>
      <c r="G37" s="30">
        <v>4552252</v>
      </c>
      <c r="H37" s="32">
        <f t="shared" si="0"/>
        <v>0.10054648194770577</v>
      </c>
      <c r="I37" s="32">
        <f t="shared" si="1"/>
        <v>0.43781197352021994</v>
      </c>
      <c r="J37" s="32">
        <f t="shared" si="3"/>
        <v>-0.23456856514192281</v>
      </c>
      <c r="K37" s="32">
        <f t="shared" si="4"/>
        <v>7.5390327125455681E-2</v>
      </c>
      <c r="L37" s="34">
        <f t="shared" si="5"/>
        <v>4.5754877527792295E-2</v>
      </c>
      <c r="M37" s="32">
        <f t="shared" si="6"/>
        <v>2.3392580524220552E-2</v>
      </c>
    </row>
    <row r="38" spans="2:13" x14ac:dyDescent="0.25">
      <c r="B38" s="28">
        <v>2004</v>
      </c>
      <c r="D38" s="29">
        <f>214034.546881613/(1000)</f>
        <v>214.03454688161301</v>
      </c>
      <c r="E38">
        <v>1446402</v>
      </c>
      <c r="F38" s="31">
        <f t="shared" si="2"/>
        <v>0.14797721994411858</v>
      </c>
      <c r="G38" s="30">
        <v>4577457</v>
      </c>
      <c r="H38" s="32">
        <f t="shared" si="0"/>
        <v>0.13091138153964033</v>
      </c>
      <c r="I38" s="32">
        <f t="shared" si="1"/>
        <v>0.50979213247405575</v>
      </c>
      <c r="J38" s="32">
        <f t="shared" si="3"/>
        <v>-0.25094895037872123</v>
      </c>
      <c r="K38" s="32">
        <f t="shared" si="4"/>
        <v>8.1344569815710255E-2</v>
      </c>
      <c r="L38" s="34">
        <f t="shared" si="5"/>
        <v>4.675839595688458E-2</v>
      </c>
      <c r="M38" s="32">
        <f t="shared" si="6"/>
        <v>4.5838128851358961E-2</v>
      </c>
    </row>
    <row r="39" spans="2:13" x14ac:dyDescent="0.25">
      <c r="B39" s="28">
        <v>2005</v>
      </c>
      <c r="D39" s="29">
        <f>213810.87044257/(1000)</f>
        <v>213.81087044257018</v>
      </c>
      <c r="E39">
        <v>1514364</v>
      </c>
      <c r="F39" s="31">
        <f t="shared" si="2"/>
        <v>0.14118855865734406</v>
      </c>
      <c r="G39" s="30">
        <v>4606363</v>
      </c>
      <c r="H39" s="32">
        <f t="shared" si="0"/>
        <v>0.12972952452458686</v>
      </c>
      <c r="I39" s="32">
        <f t="shared" si="1"/>
        <v>0.58073264065034547</v>
      </c>
      <c r="J39" s="32">
        <f t="shared" si="3"/>
        <v>-0.28531271166780403</v>
      </c>
      <c r="K39" s="32">
        <f t="shared" si="4"/>
        <v>8.8173109359630075E-2</v>
      </c>
      <c r="L39" s="34">
        <f t="shared" si="5"/>
        <v>4.6416417994537162E-2</v>
      </c>
      <c r="M39" s="32">
        <f t="shared" si="6"/>
        <v>3.8189158331078277E-2</v>
      </c>
    </row>
    <row r="40" spans="2:13" x14ac:dyDescent="0.25">
      <c r="B40" s="28">
        <v>2006</v>
      </c>
      <c r="D40" s="29">
        <f>212835.576517067/(1000)</f>
        <v>212.83557651706667</v>
      </c>
      <c r="E40">
        <v>1590833</v>
      </c>
      <c r="F40" s="31">
        <f t="shared" si="2"/>
        <v>0.13378876130748274</v>
      </c>
      <c r="G40" s="30">
        <v>4640219</v>
      </c>
      <c r="H40" s="32">
        <f t="shared" si="0"/>
        <v>0.12457628633585438</v>
      </c>
      <c r="I40" s="32">
        <f t="shared" si="1"/>
        <v>0.66055297730513329</v>
      </c>
      <c r="J40" s="32">
        <f t="shared" si="3"/>
        <v>-0.32277000390502508</v>
      </c>
      <c r="K40" s="32">
        <f t="shared" si="4"/>
        <v>9.6171000274974716E-2</v>
      </c>
      <c r="L40" s="34">
        <f t="shared" si="5"/>
        <v>4.5867571448043008E-2</v>
      </c>
      <c r="M40" s="32">
        <f t="shared" si="6"/>
        <v>2.5913188775979368E-2</v>
      </c>
    </row>
    <row r="41" spans="2:13" x14ac:dyDescent="0.25">
      <c r="B41" s="28">
        <v>2007</v>
      </c>
      <c r="D41" s="29">
        <f>216700.813447501/(1000)</f>
        <v>216.70081344750051</v>
      </c>
      <c r="E41">
        <v>1680776</v>
      </c>
      <c r="F41" s="31">
        <f t="shared" si="2"/>
        <v>0.12892902650174712</v>
      </c>
      <c r="G41" s="30">
        <v>4681134</v>
      </c>
      <c r="H41" s="32">
        <f t="shared" si="0"/>
        <v>0.14499934654114344</v>
      </c>
      <c r="I41" s="32">
        <f t="shared" si="1"/>
        <v>0.75443782658708547</v>
      </c>
      <c r="J41" s="32">
        <f t="shared" si="3"/>
        <v>-0.34736966497780364</v>
      </c>
      <c r="K41" s="32">
        <f t="shared" si="4"/>
        <v>0.10583645711575107</v>
      </c>
      <c r="L41" s="34">
        <f t="shared" si="5"/>
        <v>4.6292375618279785E-2</v>
      </c>
      <c r="M41" s="32">
        <f t="shared" si="6"/>
        <v>3.5414720841757452E-2</v>
      </c>
    </row>
    <row r="42" spans="2:13" x14ac:dyDescent="0.25">
      <c r="B42" s="28">
        <v>2008</v>
      </c>
      <c r="D42" s="29">
        <f>216850.092119703/(1000)</f>
        <v>216.85009211970259</v>
      </c>
      <c r="E42">
        <v>1708906</v>
      </c>
      <c r="F42" s="31">
        <f t="shared" si="2"/>
        <v>0.1268941019106391</v>
      </c>
      <c r="G42" s="30">
        <v>4737171</v>
      </c>
      <c r="H42" s="32">
        <f t="shared" si="0"/>
        <v>0.14578810215033888</v>
      </c>
      <c r="I42" s="32">
        <f t="shared" si="1"/>
        <v>0.78380065427018808</v>
      </c>
      <c r="J42" s="32">
        <f t="shared" si="3"/>
        <v>-0.35767032072363547</v>
      </c>
      <c r="K42" s="32">
        <f t="shared" si="4"/>
        <v>0.11907422333807993</v>
      </c>
      <c r="L42" s="34">
        <f t="shared" si="5"/>
        <v>4.5776285491847896E-2</v>
      </c>
      <c r="M42" s="32">
        <f t="shared" si="6"/>
        <v>2.3871409290953105E-2</v>
      </c>
    </row>
    <row r="43" spans="2:13" x14ac:dyDescent="0.25">
      <c r="B43" s="28">
        <v>2009</v>
      </c>
      <c r="D43" s="29">
        <f>208075.420510866/(1000)</f>
        <v>208.07542051086557</v>
      </c>
      <c r="E43">
        <v>1681223</v>
      </c>
      <c r="F43" s="31">
        <f t="shared" si="2"/>
        <v>0.12376431949293198</v>
      </c>
      <c r="G43" s="30">
        <v>4799252</v>
      </c>
      <c r="H43" s="32">
        <f t="shared" si="0"/>
        <v>9.9424670936613557E-2</v>
      </c>
      <c r="I43" s="32">
        <f t="shared" si="1"/>
        <v>0.75490441684568288</v>
      </c>
      <c r="J43" s="32">
        <f t="shared" si="3"/>
        <v>-0.3735130754797733</v>
      </c>
      <c r="K43" s="32">
        <f t="shared" si="4"/>
        <v>0.13373977939654846</v>
      </c>
      <c r="L43" s="34">
        <f t="shared" si="5"/>
        <v>4.3355802218942779E-2</v>
      </c>
      <c r="M43" s="32">
        <f t="shared" si="6"/>
        <v>-3.0267182190784392E-2</v>
      </c>
    </row>
    <row r="44" spans="2:13" x14ac:dyDescent="0.25">
      <c r="B44" s="28">
        <v>2010</v>
      </c>
      <c r="D44" s="29">
        <f>224199.228901708/(1000)</f>
        <v>224.19922890170835</v>
      </c>
      <c r="E44">
        <v>1711455</v>
      </c>
      <c r="F44" s="31">
        <f t="shared" si="2"/>
        <v>0.1309991959483062</v>
      </c>
      <c r="G44" s="30">
        <v>4858199</v>
      </c>
      <c r="H44" s="32">
        <f t="shared" si="0"/>
        <v>0.18461932146681237</v>
      </c>
      <c r="I44" s="32">
        <f t="shared" si="1"/>
        <v>0.78646136695288371</v>
      </c>
      <c r="J44" s="32">
        <f t="shared" si="3"/>
        <v>-0.33689060206917099</v>
      </c>
      <c r="K44" s="32">
        <f t="shared" si="4"/>
        <v>0.14766498248571502</v>
      </c>
      <c r="L44" s="34">
        <f t="shared" si="5"/>
        <v>4.6148630161446318E-2</v>
      </c>
      <c r="M44" s="32">
        <f t="shared" si="6"/>
        <v>3.2199587462412804E-2</v>
      </c>
    </row>
    <row r="45" spans="2:13" x14ac:dyDescent="0.25">
      <c r="B45" s="28">
        <v>2011</v>
      </c>
      <c r="D45" s="29">
        <f>216048.30864936/(1000)</f>
        <v>216.04830864936011</v>
      </c>
      <c r="E45">
        <v>1743977</v>
      </c>
      <c r="F45" s="31">
        <f t="shared" si="2"/>
        <v>0.12388254469488996</v>
      </c>
      <c r="G45" s="30">
        <v>4920305</v>
      </c>
      <c r="H45" s="32">
        <f t="shared" si="0"/>
        <v>0.14155165497229438</v>
      </c>
      <c r="I45" s="32">
        <f t="shared" si="1"/>
        <v>0.82040867878757506</v>
      </c>
      <c r="J45" s="32">
        <f t="shared" si="3"/>
        <v>-0.37291462720745305</v>
      </c>
      <c r="K45" s="32">
        <f t="shared" si="4"/>
        <v>0.16233644435919081</v>
      </c>
      <c r="L45" s="34">
        <f t="shared" si="5"/>
        <v>4.3909535821328172E-2</v>
      </c>
      <c r="M45" s="32">
        <f t="shared" si="6"/>
        <v>-1.7881904579147401E-2</v>
      </c>
    </row>
    <row r="46" spans="2:13" x14ac:dyDescent="0.25">
      <c r="B46" s="28">
        <v>2012</v>
      </c>
      <c r="D46" s="29">
        <f>216648.599738296/(1000)</f>
        <v>216.64859973829613</v>
      </c>
      <c r="E46">
        <v>1809749</v>
      </c>
      <c r="F46" s="31">
        <f t="shared" si="2"/>
        <v>0.11971195991173147</v>
      </c>
      <c r="G46" s="30">
        <v>4985870</v>
      </c>
      <c r="H46" s="32">
        <f t="shared" si="0"/>
        <v>0.14472346080740595</v>
      </c>
      <c r="I46" s="32">
        <f t="shared" si="1"/>
        <v>0.88906320784456172</v>
      </c>
      <c r="J46" s="32">
        <f t="shared" si="3"/>
        <v>-0.39402585575019178</v>
      </c>
      <c r="K46" s="32">
        <f t="shared" si="4"/>
        <v>0.17782503479706202</v>
      </c>
      <c r="L46" s="34">
        <f t="shared" si="5"/>
        <v>4.3452516760023048E-2</v>
      </c>
      <c r="M46" s="32">
        <f t="shared" si="6"/>
        <v>-2.8103982350281442E-2</v>
      </c>
    </row>
    <row r="47" spans="2:13" x14ac:dyDescent="0.25">
      <c r="B47" s="28">
        <v>2013</v>
      </c>
      <c r="D47" s="29">
        <f>217653/(1000)</f>
        <v>217.65299999999999</v>
      </c>
      <c r="E47">
        <v>1850604</v>
      </c>
      <c r="F47" s="31">
        <f t="shared" si="2"/>
        <v>0.11761187158354786</v>
      </c>
      <c r="G47" s="30">
        <v>5051275</v>
      </c>
      <c r="H47" s="32">
        <f t="shared" si="0"/>
        <v>0.15003049046281269</v>
      </c>
      <c r="I47" s="32">
        <f t="shared" si="1"/>
        <v>0.93170872241950531</v>
      </c>
      <c r="J47" s="32">
        <f t="shared" si="3"/>
        <v>-0.40465636608899513</v>
      </c>
      <c r="K47" s="32">
        <f t="shared" si="4"/>
        <v>0.19327582801888732</v>
      </c>
      <c r="L47" s="34">
        <f t="shared" si="5"/>
        <v>4.3088725123854865E-2</v>
      </c>
      <c r="M47" s="32">
        <f t="shared" si="6"/>
        <v>-3.6240856087625506E-2</v>
      </c>
    </row>
    <row r="48" spans="2:13" x14ac:dyDescent="0.25">
      <c r="B48" s="28">
        <v>2014</v>
      </c>
      <c r="D48" s="29">
        <f>210014/(1000)</f>
        <v>210.01400000000001</v>
      </c>
      <c r="E48">
        <v>1892470</v>
      </c>
      <c r="F48" s="31">
        <f t="shared" si="2"/>
        <v>0.11097348967222731</v>
      </c>
      <c r="G48" s="30">
        <v>5109056</v>
      </c>
      <c r="H48" s="32">
        <f t="shared" si="0"/>
        <v>0.10966769777608021</v>
      </c>
      <c r="I48" s="32">
        <f t="shared" si="1"/>
        <v>0.97540954516322298</v>
      </c>
      <c r="J48" s="32">
        <f t="shared" si="3"/>
        <v>-0.43825942296720488</v>
      </c>
      <c r="K48" s="32">
        <f t="shared" si="4"/>
        <v>0.20692558389611815</v>
      </c>
      <c r="L48" s="34">
        <f t="shared" si="5"/>
        <v>4.1106223928647483E-2</v>
      </c>
      <c r="M48" s="32">
        <f t="shared" si="6"/>
        <v>-8.0583167195840355E-2</v>
      </c>
    </row>
    <row r="49" spans="2:13" x14ac:dyDescent="0.25">
      <c r="B49" s="28">
        <v>2015</v>
      </c>
      <c r="D49" s="29">
        <f>212502/(1000)</f>
        <v>212.50200000000001</v>
      </c>
      <c r="E49">
        <v>1911654</v>
      </c>
      <c r="F49" s="31">
        <f t="shared" si="2"/>
        <v>0.11116132940375194</v>
      </c>
      <c r="G49" s="33">
        <v>5165802</v>
      </c>
      <c r="H49" s="32">
        <f t="shared" si="0"/>
        <v>0.122813741525863</v>
      </c>
      <c r="I49" s="32">
        <f t="shared" si="1"/>
        <v>0.99543430471788508</v>
      </c>
      <c r="J49" s="32">
        <f t="shared" si="3"/>
        <v>-0.43730859048020299</v>
      </c>
      <c r="K49" s="32">
        <f t="shared" si="4"/>
        <v>0.22033083903205108</v>
      </c>
      <c r="L49" s="34">
        <f t="shared" si="5"/>
        <v>4.1136303714311935E-2</v>
      </c>
      <c r="M49" s="32">
        <f t="shared" si="6"/>
        <v>-7.9910377077364703E-2</v>
      </c>
    </row>
  </sheetData>
  <mergeCells count="13">
    <mergeCell ref="C19:N19"/>
    <mergeCell ref="C11:F11"/>
    <mergeCell ref="C12:F12"/>
    <mergeCell ref="C13:F13"/>
    <mergeCell ref="C15:O15"/>
    <mergeCell ref="C16:O16"/>
    <mergeCell ref="C18:N18"/>
    <mergeCell ref="C10:F10"/>
    <mergeCell ref="E2:N2"/>
    <mergeCell ref="C4:O4"/>
    <mergeCell ref="C5:O5"/>
    <mergeCell ref="C8:F8"/>
    <mergeCell ref="C9:F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-arbeidsbok" ma:contentTypeID="0x010100293FDE3FCADA480B9A77BBDAD7DFA28C01020012180F9D45B18C47956F7C1A8DF1E5F2" ma:contentTypeVersion="6" ma:contentTypeDescription="Opprett et nytt dokument" ma:contentTypeScope="" ma:versionID="1281df1ed3c3c37119ae3de18b211fbc">
  <xsd:schema xmlns:xsd="http://www.w3.org/2001/XMLSchema" xmlns:xs="http://www.w3.org/2001/XMLSchema" xmlns:p="http://schemas.microsoft.com/office/2006/metadata/properties" xmlns:ns1="http://schemas.microsoft.com/sharepoint/v3" xmlns:ns2="ec585634-3ad3-4c09-bb39-02b490b52c70" xmlns:ns3="6ed09ed9-9c1f-41bb-94b4-0e304460efec" xmlns:ns4="793ad56b-b905-482f-99c7-e0ad214f35d2" targetNamespace="http://schemas.microsoft.com/office/2006/metadata/properties" ma:root="true" ma:fieldsID="ccb8716b07cd23851a4f68452d7040ef" ns1:_="" ns2:_="" ns3:_="" ns4:_="">
    <xsd:import namespace="http://schemas.microsoft.com/sharepoint/v3"/>
    <xsd:import namespace="ec585634-3ad3-4c09-bb39-02b490b52c70"/>
    <xsd:import namespace="6ed09ed9-9c1f-41bb-94b4-0e304460efec"/>
    <xsd:import namespace="793ad56b-b905-482f-99c7-e0ad214f35d2"/>
    <xsd:element name="properties">
      <xsd:complexType>
        <xsd:sequence>
          <xsd:element name="documentManagement">
            <xsd:complexType>
              <xsd:all>
                <xsd:element ref="ns2:Mappe" minOccurs="0"/>
                <xsd:element ref="ns2:Menytema" minOccurs="0"/>
                <xsd:element ref="ns3:DssForfattere" minOccurs="0"/>
                <xsd:element ref="ns3:GtDokumentType" minOccurs="0"/>
                <xsd:element ref="ns1:AssignedTo" minOccurs="0"/>
                <xsd:element ref="ns4:DssWebsakRef" minOccurs="0"/>
                <xsd:element ref="ns4:DssArchivable" minOccurs="0"/>
                <xsd:element ref="ns3:GtInteressenterTarget" minOccurs="0"/>
                <xsd:element ref="ns3:GtProductLookup" minOccurs="0"/>
                <xsd:element ref="ns3:DssNotater" minOccurs="0"/>
                <xsd:element ref="ns3:j25543a5815d485da9a5e0773ad762e9" minOccurs="0"/>
                <xsd:element ref="ns3:lccc5968e3c34ebab11e97379278226d" minOccurs="0"/>
                <xsd:element ref="ns3:TaxCatchAll" minOccurs="0"/>
                <xsd:element ref="ns3:TaxCatchAllLabel" minOccurs="0"/>
                <xsd:element ref="ns3:f2f49eccf7d24422907cdfb28d82571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Tilordnet til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85634-3ad3-4c09-bb39-02b490b52c70" elementFormDefault="qualified">
    <xsd:import namespace="http://schemas.microsoft.com/office/2006/documentManagement/types"/>
    <xsd:import namespace="http://schemas.microsoft.com/office/infopath/2007/PartnerControls"/>
    <xsd:element name="Mappe" ma:index="2" nillable="true" ma:displayName="Mappe" ma:format="Dropdown" ma:internalName="Mappe">
      <xsd:simpleType>
        <xsd:restriction base="dms:Choice">
          <xsd:enumeration value="1. Artikkelside"/>
          <xsd:enumeration value="2. Landingsside (LS)"/>
          <xsd:enumeration value="3. Meny"/>
          <xsd:enumeration value="4. Dokumentasjon/Brukermanualer"/>
          <xsd:enumeration value="5. Illustrasjoner som krever større utviklingsarbeid"/>
          <xsd:enumeration value="6. Prosjektnotater"/>
          <xsd:enumeration value="7. Grunnlagsmateriale"/>
          <xsd:enumeration value="8. Test"/>
        </xsd:restriction>
      </xsd:simpleType>
    </xsd:element>
    <xsd:element name="Menytema" ma:index="3" nillable="true" ma:displayName="Menytema" ma:format="Dropdown" ma:internalName="Menytema">
      <xsd:simpleType>
        <xsd:restriction base="dms:Choice">
          <xsd:enumeration value="Energi- og kraftforsyningen"/>
          <xsd:enumeration value="Energibruk i Norge"/>
          <xsd:enumeration value="EU- lovgivning"/>
          <xsd:enumeration value="Organisering og aktører"/>
          <xsd:enumeration value="Regulering av energisektoren"/>
          <xsd:enumeration value="Virkemidler for et bærekraftig energisyste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09ed9-9c1f-41bb-94b4-0e304460efec" elementFormDefault="qualified">
    <xsd:import namespace="http://schemas.microsoft.com/office/2006/documentManagement/types"/>
    <xsd:import namespace="http://schemas.microsoft.com/office/infopath/2007/PartnerControls"/>
    <xsd:element name="DssForfattere" ma:index="4" nillable="true" ma:displayName="Forfattere" ma:description="" ma:internalName="DssForfatter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tDokumentType" ma:index="6" nillable="true" ma:displayName="Type innhold" ma:description="" ma:format="Dropdown" ma:internalName="GtDokumentType">
      <xsd:simpleType>
        <xsd:restriction base="dms:Choice">
          <xsd:enumeration value="Artikkel"/>
          <xsd:enumeration value="Avtaler"/>
          <xsd:enumeration value="Bakgrunnsinformasjon"/>
          <xsd:enumeration value="Design"/>
          <xsd:enumeration value="Dokumentasjon"/>
          <xsd:enumeration value="Dokumentmal"/>
          <xsd:enumeration value="Flak"/>
          <xsd:enumeration value="Illustrasjon"/>
          <xsd:enumeration value="Oversettelse"/>
          <xsd:enumeration value="Planverk"/>
          <xsd:enumeration value="Presentasjon"/>
          <xsd:enumeration value="Rapport"/>
          <xsd:enumeration value="Referat"/>
          <xsd:enumeration value="Testing"/>
          <xsd:enumeration value="Utredning"/>
        </xsd:restriction>
      </xsd:simpleType>
    </xsd:element>
    <xsd:element name="GtInteressenterTarget" ma:index="11" nillable="true" ma:displayName="Interessenter" ma:list="{dab56cf1-796e-4e12-80c9-2a0a03254c80}" ma:internalName="GtInteressenterTarget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tProductLookup" ma:index="12" nillable="true" ma:displayName="Påvirker produkt" ma:list="{43cc1385-5aff-459b-add5-cc2613bf0fa2}" ma:internalName="GtProductLookup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14" nillable="true" ma:displayName="Notater" ma:internalName="DssNotater">
      <xsd:simpleType>
        <xsd:restriction base="dms:Note">
          <xsd:maxLength value="255"/>
        </xsd:restriction>
      </xsd:simpleType>
    </xsd:element>
    <xsd:element name="j25543a5815d485da9a5e0773ad762e9" ma:index="16" nillable="true" ma:taxonomy="true" ma:internalName="j25543a5815d485da9a5e0773ad762e9" ma:taxonomyFieldName="GtProjectPhase" ma:displayName="Fase" ma:fieldId="{325543a5-815d-485d-a9a5-e0773ad762e9}" ma:sspId="dd1c9695-082f-4d62-9abb-ef5a22d84609" ma:termSetId="abcfc9d9-a263-4abb-8234-be973c4625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cc5968e3c34ebab11e97379278226d" ma:index="21" nillable="true" ma:taxonomy="true" ma:internalName="lccc5968e3c34ebab11e97379278226d" ma:taxonomyFieldName="DssTema" ma:displayName="Tema" ma:fieldId="{5ccc5968-e3c3-4eba-b11e-97379278226d}" ma:sspId="dd1c9695-082f-4d62-9abb-ef5a22d84609" ma:termSetId="80ce08cf-17b4-4532-85fd-11bf68b3bb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Global taksonomikolonne" ma:hidden="true" ma:list="{8fc7850e-0270-4508-8336-97bf94d3e507}" ma:internalName="TaxCatchAll" ma:showField="CatchAllData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Global taksonomikolonne1" ma:hidden="true" ma:list="{8fc7850e-0270-4508-8336-97bf94d3e507}" ma:internalName="TaxCatchAllLabel" ma:readOnly="true" ma:showField="CatchAllDataLabel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4" nillable="true" ma:taxonomy="true" ma:internalName="f2f49eccf7d24422907cdfb28d82571e" ma:taxonomyFieldName="DssDepartement" ma:displayName="Departement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WebsakRef" ma:index="9" nillable="true" ma:displayName="Arkivreferanse" ma:description="Referanse i arkivsystem" ma:internalName="DssWebsakRef">
      <xsd:simpleType>
        <xsd:restriction base="dms:Text"/>
      </xsd:simpleType>
    </xsd:element>
    <xsd:element name="DssArchivable" ma:index="10" nillable="true" ma:displayName="Arkivpliktig" ma:description="Er dokumentet arkivpliktig?" ma:internalName="DssArchiva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Innholdstype"/>
        <xsd:element ref="dc:title" minOccurs="0" maxOccurs="1" ma:index="0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ssNotater xmlns="6ed09ed9-9c1f-41bb-94b4-0e304460efec" xsi:nil="true"/>
    <GtDokumentType xmlns="6ed09ed9-9c1f-41bb-94b4-0e304460efec" xsi:nil="true"/>
    <TaxCatchAll xmlns="6ed09ed9-9c1f-41bb-94b4-0e304460efec">
      <Value>11</Value>
    </TaxCatchAll>
    <f2f49eccf7d24422907cdfb28d82571e xmlns="6ed09ed9-9c1f-41bb-94b4-0e304460efec">
      <Terms xmlns="http://schemas.microsoft.com/office/infopath/2007/PartnerControls"/>
    </f2f49eccf7d24422907cdfb28d82571e>
    <AssignedTo xmlns="http://schemas.microsoft.com/sharepoint/v3">
      <UserInfo>
        <DisplayName>i:05.t|fellesiktplattform|harald-christopher-flolo.hawkins@oed.dep.no</DisplayName>
        <AccountId>23</AccountId>
        <AccountType/>
      </UserInfo>
    </AssignedTo>
    <j25543a5815d485da9a5e0773ad762e9 xmlns="6ed09ed9-9c1f-41bb-94b4-0e304460efe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Flere faser</TermName>
          <TermId xmlns="http://schemas.microsoft.com/office/infopath/2007/PartnerControls">777cc6ac-4639-4633-85b9-f1ef61197c4d</TermId>
        </TermInfo>
      </Terms>
    </j25543a5815d485da9a5e0773ad762e9>
    <GtProductLookup xmlns="6ed09ed9-9c1f-41bb-94b4-0e304460efec"/>
    <DssArchivable xmlns="793ad56b-b905-482f-99c7-e0ad214f35d2">false</DssArchivable>
    <DssWebsakRef xmlns="793ad56b-b905-482f-99c7-e0ad214f35d2" xsi:nil="true"/>
    <GtInteressenterTarget xmlns="6ed09ed9-9c1f-41bb-94b4-0e304460efec"/>
    <lccc5968e3c34ebab11e97379278226d xmlns="6ed09ed9-9c1f-41bb-94b4-0e304460efec">
      <Terms xmlns="http://schemas.microsoft.com/office/infopath/2007/PartnerControls"/>
    </lccc5968e3c34ebab11e97379278226d>
    <DssForfattere xmlns="6ed09ed9-9c1f-41bb-94b4-0e304460efec">
      <UserInfo>
        <DisplayName/>
        <AccountId xsi:nil="true"/>
        <AccountType/>
      </UserInfo>
    </DssForfattere>
    <Menytema xmlns="ec585634-3ad3-4c09-bb39-02b490b52c70">Energibruk i Norge</Menytema>
    <Mappe xmlns="ec585634-3ad3-4c09-bb39-02b490b52c70">1. Artikkelside</Map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A727B4-9220-4893-9B2A-2EF9CAC8E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c585634-3ad3-4c09-bb39-02b490b52c70"/>
    <ds:schemaRef ds:uri="6ed09ed9-9c1f-41bb-94b4-0e304460efec"/>
    <ds:schemaRef ds:uri="793ad56b-b905-482f-99c7-e0ad214f3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9DB59A-9B34-4429-BB57-FDFB9B0072D1}">
  <ds:schemaRefs>
    <ds:schemaRef ds:uri="ec585634-3ad3-4c09-bb39-02b490b52c70"/>
    <ds:schemaRef ds:uri="6ed09ed9-9c1f-41bb-94b4-0e304460efec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93ad56b-b905-482f-99c7-e0ad214f35d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D6AA6D7-4E73-42A5-9106-FCDD225448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Sadiya Kostøl Jama</dc:creator>
  <cp:lastModifiedBy>Harald Christopher Flølo Hawkins</cp:lastModifiedBy>
  <dcterms:created xsi:type="dcterms:W3CDTF">2016-02-23T09:24:19Z</dcterms:created>
  <dcterms:modified xsi:type="dcterms:W3CDTF">2017-05-03T14:30:34Z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0x010100293FDE3FCADA480B9A77BBDAD7DFA28C01020012180F9D45B18C47956F7C1A8DF1E5F2</vt:lpwstr>
  </property>
  <property fmtid="{D5CDD505-2E9C-101B-9397-08002B2CF9AE}" pid="3" name="GtProjectPhase">
    <vt:lpwstr>11;#Flere faser|777cc6ac-4639-4633-85b9-f1ef61197c4d</vt:lpwstr>
  </property>
  <property fmtid="{D5CDD505-2E9C-101B-9397-08002B2CF9AE}" pid="4" name="DssDepartement">
    <vt:lpwstr/>
  </property>
  <property fmtid="{D5CDD505-2E9C-101B-9397-08002B2CF9AE}" pid="5" name="DssTema">
    <vt:lpwstr/>
  </property>
</Properties>
</file>